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lohovaa\Desktop\Turecký dom, obnova, Min. kultúry SR\"/>
    </mc:Choice>
  </mc:AlternateContent>
  <xr:revisionPtr revIDLastSave="0" documentId="8_{9F966EA4-DB8F-4012-AC9E-1DCF3EABA0DC}" xr6:coauthVersionLast="32" xr6:coauthVersionMax="32" xr10:uidLastSave="{00000000-0000-0000-0000-000000000000}"/>
  <bookViews>
    <workbookView xWindow="0" yWindow="30" windowWidth="7485" windowHeight="4140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62913"/>
</workbook>
</file>

<file path=xl/calcChain.xml><?xml version="1.0" encoding="utf-8"?>
<calcChain xmlns="http://schemas.openxmlformats.org/spreadsheetml/2006/main">
  <c r="I30" i="3" l="1"/>
  <c r="J30" i="3" s="1"/>
  <c r="N26" i="5"/>
  <c r="N28" i="5" s="1"/>
  <c r="W24" i="5"/>
  <c r="N24" i="5"/>
  <c r="L23" i="5"/>
  <c r="L24" i="5" s="1"/>
  <c r="E24" i="5"/>
  <c r="W20" i="5"/>
  <c r="W26" i="5" s="1"/>
  <c r="W28" i="5" s="1"/>
  <c r="N20" i="5"/>
  <c r="L18" i="5"/>
  <c r="L17" i="5"/>
  <c r="F1" i="3"/>
  <c r="F12" i="3"/>
  <c r="J12" i="3"/>
  <c r="F13" i="3"/>
  <c r="J13" i="3"/>
  <c r="F14" i="3"/>
  <c r="J14" i="3"/>
  <c r="F16" i="3"/>
  <c r="F18" i="3"/>
  <c r="F19" i="3"/>
  <c r="J20" i="3"/>
  <c r="L20" i="5" l="1"/>
  <c r="D17" i="3"/>
  <c r="D20" i="3" s="1"/>
  <c r="E17" i="3"/>
  <c r="E20" i="3" s="1"/>
  <c r="L26" i="5"/>
  <c r="L28" i="5" s="1"/>
  <c r="E20" i="5"/>
  <c r="E26" i="5" l="1"/>
  <c r="E28" i="5"/>
  <c r="F17" i="3"/>
  <c r="F20" i="3" s="1"/>
  <c r="F22" i="3" l="1"/>
  <c r="F25" i="3"/>
  <c r="J23" i="3"/>
  <c r="J26" i="3" s="1"/>
  <c r="F26" i="3" l="1"/>
  <c r="J28" i="3" s="1"/>
  <c r="I29" i="3" s="1"/>
  <c r="J29" i="3" s="1"/>
  <c r="J31" i="3" s="1"/>
</calcChain>
</file>

<file path=xl/sharedStrings.xml><?xml version="1.0" encoding="utf-8"?>
<sst xmlns="http://schemas.openxmlformats.org/spreadsheetml/2006/main" count="194" uniqueCount="140">
  <si>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</si>
  <si>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</si>
  <si>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</si>
  <si>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</si>
  <si>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</si>
  <si>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</si>
  <si>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</si>
  <si>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</si>
  <si>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</si>
  <si>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</si>
  <si>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</si>
  <si>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</si>
  <si>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</si>
  <si>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</si>
  <si>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</si>
  <si>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</si>
  <si>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</si>
  <si>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</si>
  <si>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</si>
  <si>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</si>
  <si>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Dňa: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</si>
  <si>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</si>
  <si>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</si>
  <si>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</si>
  <si>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</si>
  <si>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</si>
  <si>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</si>
  <si>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</si>
  <si>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</si>
  <si>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</si>
  <si>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</si>
  <si>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</si>
  <si>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</si>
  <si>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</si>
  <si>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</si>
  <si>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</si>
  <si>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</si>
  <si>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</si>
  <si>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</si>
  <si>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</si>
  <si>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</si>
  <si>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</si>
  <si>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</si>
  <si>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</si>
  <si>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</si>
  <si>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</si>
  <si>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</si>
  <si>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</si>
  <si>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</si>
  <si>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</si>
  <si>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</si>
  <si>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</si>
  <si>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</si>
  <si>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</si>
  <si>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</si>
  <si>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</si>
  <si>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</si>
  <si>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</si>
  <si>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</si>
  <si>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</si>
  <si>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</si>
  <si>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</si>
  <si>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</si>
  <si>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</si>
  <si>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</si>
  <si>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</si>
  <si>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</si>
  <si>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</si>
  <si>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</si>
  <si>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</si>
  <si>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</si>
  <si>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</si>
  <si>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</si>
  <si>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</si>
  <si>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</si>
  <si>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</si>
  <si>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</si>
  <si>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</si>
  <si>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</si>
  <si>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</si>
  <si>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</si>
  <si>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</si>
  <si>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</si>
  <si>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</si>
  <si>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</si>
  <si>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</si>
  <si>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</si>
  <si>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</si>
  <si>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</si>
  <si>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</si>
  <si>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</si>
  <si>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</si>
  <si>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Mestský úrad Senec,  Mierové námestie  8   90301 SENEC</t>
  </si>
  <si>
    <t>Projektant: ING.ARCH. Tomáš  DEHELÁN</t>
  </si>
  <si>
    <t>Objekt : SO 02 - Nové schodisko</t>
  </si>
  <si>
    <t>Ceny</t>
  </si>
  <si>
    <t>Mestský úrad Senec,  Mierové námestie  8   90301 SENEC</t>
  </si>
  <si>
    <t>ING.ARCH. Tomáš  DEHELÁN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</si>
  <si>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</si>
  <si>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</si>
  <si>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</si>
  <si>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</si>
  <si>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</si>
  <si>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</si>
  <si>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</si>
  <si>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</si>
  <si>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</si>
  <si>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</si>
  <si>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</si>
  <si>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PSV</t>
  </si>
  <si>
    <t>767 - Konštrukcie doplnk. kovové stavebné</t>
  </si>
  <si>
    <t>767</t>
  </si>
  <si>
    <t xml:space="preserve">76799-5108   </t>
  </si>
  <si>
    <t>Montáž atypických stavebných doplnk. konštrukcií nad 500 kg</t>
  </si>
  <si>
    <t>kg</t>
  </si>
  <si>
    <t xml:space="preserve">                    </t>
  </si>
  <si>
    <t>I</t>
  </si>
  <si>
    <t>45.42.12</t>
  </si>
  <si>
    <t>MAT</t>
  </si>
  <si>
    <t xml:space="preserve">553 000010   </t>
  </si>
  <si>
    <t>Oceľové konštrukcie dodávka a výroba</t>
  </si>
  <si>
    <t>28.11.23</t>
  </si>
  <si>
    <t xml:space="preserve">99876-7202   </t>
  </si>
  <si>
    <t>Presun hmôt pre kovové stav. doplnk. konštr. v objektoch výšky do 12 m</t>
  </si>
  <si>
    <t xml:space="preserve">767 - Konštrukcie doplnk. kovové stavebné  spolu: </t>
  </si>
  <si>
    <t>783 - Nátery</t>
  </si>
  <si>
    <t>783</t>
  </si>
  <si>
    <t xml:space="preserve">78312-4520   </t>
  </si>
  <si>
    <t>Nátery ocel. konštr. stredných B syntetické dvojn.+1x email</t>
  </si>
  <si>
    <t>m2</t>
  </si>
  <si>
    <t>45.44.2*</t>
  </si>
  <si>
    <t xml:space="preserve">783 - Nátery  spolu: </t>
  </si>
  <si>
    <t xml:space="preserve">PRÁCE A DODÁVKY PSV  spolu: </t>
  </si>
  <si>
    <t>Celkom bez DPH:</t>
  </si>
  <si>
    <t>Celkom s DPH:</t>
  </si>
  <si>
    <t>Celkom</t>
  </si>
  <si>
    <t xml:space="preserve"> Kultúrna pamiatka</t>
  </si>
  <si>
    <t>Výkaz výmer</t>
  </si>
  <si>
    <t>Dátum:</t>
  </si>
  <si>
    <t>Stavba : Mestské múzeum Senec, Turecký dom, Úrad slúžneho - Zámer obnovy časti národnej kultúrnej pamiatky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</si>
</sst>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0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85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7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" fillId="0" borderId="69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6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13" fillId="0" borderId="0" xfId="27" applyNumberFormat="1" applyFont="1"/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7" applyFont="1" applyAlignment="1">
      <alignment horizontal="center" vertical="center"/>
    </xf>
    <xf numFmtId="0" fontId="20" fillId="0" borderId="4" xfId="28" applyFont="1" applyBorder="1" applyAlignment="1">
      <alignment horizontal="left" vertical="center"/>
    </xf>
    <xf numFmtId="0" fontId="20" fillId="0" borderId="5" xfId="28" applyFont="1" applyBorder="1" applyAlignment="1">
      <alignment horizontal="left" vertical="center"/>
    </xf>
    <xf numFmtId="0" fontId="20" fillId="0" borderId="5" xfId="28" applyFont="1" applyBorder="1" applyAlignment="1">
      <alignment horizontal="right" vertical="center"/>
    </xf>
    <xf numFmtId="0" fontId="20" fillId="0" borderId="6" xfId="28" applyFont="1" applyBorder="1" applyAlignment="1">
      <alignment horizontal="left" vertical="center"/>
    </xf>
    <xf numFmtId="0" fontId="20" fillId="0" borderId="7" xfId="28" applyFont="1" applyBorder="1" applyAlignment="1">
      <alignment horizontal="left" vertical="center"/>
    </xf>
    <xf numFmtId="0" fontId="20" fillId="0" borderId="8" xfId="28" applyFont="1" applyBorder="1" applyAlignment="1">
      <alignment horizontal="left" vertical="center"/>
    </xf>
    <xf numFmtId="0" fontId="20" fillId="0" borderId="8" xfId="28" applyFont="1" applyBorder="1" applyAlignment="1">
      <alignment horizontal="right" vertical="center"/>
    </xf>
    <xf numFmtId="0" fontId="20" fillId="0" borderId="9" xfId="28" applyFont="1" applyBorder="1" applyAlignment="1">
      <alignment horizontal="left" vertical="center"/>
    </xf>
    <xf numFmtId="0" fontId="20" fillId="0" borderId="10" xfId="28" applyFont="1" applyBorder="1" applyAlignment="1">
      <alignment horizontal="left" vertical="center"/>
    </xf>
    <xf numFmtId="0" fontId="20" fillId="0" borderId="11" xfId="28" applyFont="1" applyBorder="1" applyAlignment="1">
      <alignment horizontal="left" vertical="center"/>
    </xf>
    <xf numFmtId="0" fontId="20" fillId="0" borderId="11" xfId="28" applyFont="1" applyBorder="1" applyAlignment="1">
      <alignment horizontal="right" vertical="center"/>
    </xf>
    <xf numFmtId="0" fontId="20" fillId="0" borderId="12" xfId="28" applyFont="1" applyBorder="1" applyAlignment="1">
      <alignment horizontal="left" vertical="center"/>
    </xf>
    <xf numFmtId="0" fontId="20" fillId="0" borderId="13" xfId="28" applyFont="1" applyBorder="1" applyAlignment="1">
      <alignment horizontal="left" vertical="center"/>
    </xf>
    <xf numFmtId="0" fontId="20" fillId="0" borderId="14" xfId="28" applyFont="1" applyBorder="1" applyAlignment="1">
      <alignment horizontal="left" vertical="center"/>
    </xf>
    <xf numFmtId="0" fontId="20" fillId="0" borderId="14" xfId="28" applyFont="1" applyBorder="1" applyAlignment="1">
      <alignment horizontal="right" vertical="center"/>
    </xf>
    <xf numFmtId="0" fontId="20" fillId="0" borderId="15" xfId="28" applyFont="1" applyBorder="1" applyAlignment="1">
      <alignment horizontal="left" vertical="center"/>
    </xf>
    <xf numFmtId="0" fontId="20" fillId="0" borderId="16" xfId="28" applyFont="1" applyBorder="1" applyAlignment="1">
      <alignment horizontal="left" vertical="center"/>
    </xf>
    <xf numFmtId="0" fontId="20" fillId="0" borderId="17" xfId="28" applyFont="1" applyBorder="1" applyAlignment="1">
      <alignment horizontal="right" vertical="center"/>
    </xf>
    <xf numFmtId="0" fontId="20" fillId="0" borderId="17" xfId="28" applyFont="1" applyBorder="1" applyAlignment="1">
      <alignment horizontal="left" vertical="center"/>
    </xf>
    <xf numFmtId="0" fontId="20" fillId="0" borderId="18" xfId="28" applyFont="1" applyBorder="1" applyAlignment="1">
      <alignment horizontal="left" vertical="center"/>
    </xf>
    <xf numFmtId="0" fontId="20" fillId="0" borderId="19" xfId="28" applyFont="1" applyBorder="1" applyAlignment="1">
      <alignment horizontal="left" vertical="center"/>
    </xf>
    <xf numFmtId="0" fontId="20" fillId="0" borderId="20" xfId="28" applyFont="1" applyBorder="1" applyAlignment="1">
      <alignment horizontal="left" vertical="center"/>
    </xf>
    <xf numFmtId="0" fontId="20" fillId="0" borderId="21" xfId="28" applyFont="1" applyBorder="1" applyAlignment="1">
      <alignment horizontal="left" vertical="center"/>
    </xf>
    <xf numFmtId="0" fontId="20" fillId="0" borderId="4" xfId="28" applyFont="1" applyBorder="1" applyAlignment="1">
      <alignment horizontal="right" vertical="center"/>
    </xf>
    <xf numFmtId="3" fontId="20" fillId="0" borderId="63" xfId="28" applyNumberFormat="1" applyFont="1" applyBorder="1" applyAlignment="1">
      <alignment horizontal="right" vertical="center"/>
    </xf>
    <xf numFmtId="3" fontId="20" fillId="0" borderId="6" xfId="28" applyNumberFormat="1" applyFont="1" applyBorder="1" applyAlignment="1">
      <alignment horizontal="right" vertical="center"/>
    </xf>
    <xf numFmtId="0" fontId="20" fillId="0" borderId="16" xfId="28" applyFont="1" applyBorder="1" applyAlignment="1">
      <alignment horizontal="right" vertical="center"/>
    </xf>
    <xf numFmtId="3" fontId="20" fillId="0" borderId="42" xfId="28" applyNumberFormat="1" applyFont="1" applyBorder="1" applyAlignment="1">
      <alignment horizontal="right" vertical="center"/>
    </xf>
    <xf numFmtId="3" fontId="20" fillId="0" borderId="18" xfId="28" applyNumberFormat="1" applyFont="1" applyBorder="1" applyAlignment="1">
      <alignment horizontal="right" vertical="center"/>
    </xf>
    <xf numFmtId="0" fontId="20" fillId="0" borderId="30" xfId="28" applyFont="1" applyBorder="1" applyAlignment="1">
      <alignment horizontal="left" vertical="center"/>
    </xf>
    <xf numFmtId="0" fontId="20" fillId="0" borderId="42" xfId="28" applyFont="1" applyBorder="1" applyAlignment="1">
      <alignment horizontal="right" vertical="center"/>
    </xf>
    <xf numFmtId="4" fontId="20" fillId="0" borderId="60" xfId="28" applyNumberFormat="1" applyFont="1" applyBorder="1" applyAlignment="1">
      <alignment horizontal="right" vertical="center"/>
    </xf>
    <xf numFmtId="0" fontId="20" fillId="0" borderId="37" xfId="28" applyFont="1" applyBorder="1" applyAlignment="1">
      <alignment horizontal="left" vertical="center"/>
    </xf>
    <xf numFmtId="0" fontId="20" fillId="0" borderId="35" xfId="28" applyFont="1" applyBorder="1" applyAlignment="1">
      <alignment horizontal="right" vertical="center"/>
    </xf>
    <xf numFmtId="4" fontId="20" fillId="0" borderId="51" xfId="28" applyNumberFormat="1" applyFont="1" applyBorder="1" applyAlignment="1">
      <alignment horizontal="right" vertical="center"/>
    </xf>
    <xf numFmtId="0" fontId="3" fillId="0" borderId="72" xfId="0" applyFont="1" applyBorder="1" applyProtection="1"/>
    <xf numFmtId="0" fontId="1" fillId="0" borderId="73" xfId="0" applyFont="1" applyBorder="1" applyProtection="1"/>
    <xf numFmtId="0" fontId="1" fillId="0" borderId="73" xfId="0" applyFont="1" applyBorder="1" applyAlignment="1" applyProtection="1">
      <alignment wrapText="1"/>
    </xf>
    <xf numFmtId="0" fontId="3" fillId="0" borderId="73" xfId="0" applyFont="1" applyBorder="1" applyProtection="1"/>
    <xf numFmtId="4" fontId="1" fillId="0" borderId="73" xfId="0" applyNumberFormat="1" applyFont="1" applyBorder="1" applyProtection="1"/>
    <xf numFmtId="4" fontId="1" fillId="0" borderId="74" xfId="0" applyNumberFormat="1" applyFont="1" applyBorder="1" applyProtection="1"/>
    <xf numFmtId="0" fontId="3" fillId="0" borderId="75" xfId="0" applyFont="1" applyBorder="1" applyProtection="1"/>
    <xf numFmtId="0" fontId="1" fillId="0" borderId="76" xfId="0" applyFont="1" applyBorder="1" applyProtection="1"/>
    <xf numFmtId="0" fontId="1" fillId="0" borderId="76" xfId="0" applyFont="1" applyBorder="1" applyAlignment="1" applyProtection="1">
      <alignment wrapText="1"/>
    </xf>
    <xf numFmtId="0" fontId="3" fillId="0" borderId="76" xfId="0" applyFont="1" applyBorder="1" applyProtection="1"/>
    <xf numFmtId="4" fontId="1" fillId="0" borderId="76" xfId="0" applyNumberFormat="1" applyFont="1" applyBorder="1" applyProtection="1"/>
    <xf numFmtId="49" fontId="1" fillId="0" borderId="76" xfId="0" applyNumberFormat="1" applyFont="1" applyBorder="1" applyProtection="1"/>
    <xf numFmtId="4" fontId="1" fillId="0" borderId="77" xfId="0" applyNumberFormat="1" applyFont="1" applyBorder="1" applyProtection="1"/>
    <xf numFmtId="0" fontId="1" fillId="0" borderId="75" xfId="0" applyFont="1" applyBorder="1" applyProtection="1"/>
    <xf numFmtId="0" fontId="1" fillId="0" borderId="77" xfId="0" applyFont="1" applyBorder="1" applyProtection="1"/>
    <xf numFmtId="49" fontId="1" fillId="0" borderId="76" xfId="0" applyNumberFormat="1" applyFont="1" applyBorder="1" applyAlignment="1" applyProtection="1">
      <alignment horizontal="center"/>
    </xf>
    <xf numFmtId="49" fontId="1" fillId="0" borderId="76" xfId="0" applyNumberFormat="1" applyFont="1" applyBorder="1" applyAlignment="1" applyProtection="1"/>
    <xf numFmtId="0" fontId="2" fillId="0" borderId="76" xfId="0" applyFont="1" applyBorder="1" applyAlignment="1" applyProtection="1">
      <alignment horizontal="center" wrapText="1"/>
    </xf>
    <xf numFmtId="165" fontId="1" fillId="0" borderId="76" xfId="0" applyNumberFormat="1" applyFont="1" applyBorder="1" applyProtection="1"/>
    <xf numFmtId="0" fontId="2" fillId="0" borderId="76" xfId="0" applyFont="1" applyBorder="1" applyAlignment="1" applyProtection="1">
      <alignment wrapText="1"/>
    </xf>
    <xf numFmtId="0" fontId="1" fillId="0" borderId="75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 wrapText="1"/>
    </xf>
    <xf numFmtId="0" fontId="1" fillId="0" borderId="77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right" vertical="top"/>
    </xf>
    <xf numFmtId="49" fontId="1" fillId="0" borderId="76" xfId="0" applyNumberFormat="1" applyFont="1" applyBorder="1" applyAlignment="1" applyProtection="1">
      <alignment horizontal="center" vertical="top"/>
    </xf>
    <xf numFmtId="49" fontId="1" fillId="0" borderId="76" xfId="0" applyNumberFormat="1" applyFont="1" applyBorder="1" applyAlignment="1" applyProtection="1">
      <alignment vertical="top"/>
    </xf>
    <xf numFmtId="49" fontId="1" fillId="0" borderId="76" xfId="0" applyNumberFormat="1" applyFont="1" applyBorder="1" applyAlignment="1" applyProtection="1">
      <alignment horizontal="left" vertical="top" wrapText="1"/>
    </xf>
    <xf numFmtId="165" fontId="1" fillId="0" borderId="76" xfId="0" applyNumberFormat="1" applyFont="1" applyBorder="1" applyAlignment="1" applyProtection="1">
      <alignment vertical="top"/>
    </xf>
    <xf numFmtId="0" fontId="1" fillId="0" borderId="76" xfId="0" applyFont="1" applyBorder="1" applyAlignment="1" applyProtection="1">
      <alignment vertical="top"/>
    </xf>
    <xf numFmtId="4" fontId="1" fillId="0" borderId="76" xfId="0" applyNumberFormat="1" applyFont="1" applyBorder="1" applyAlignment="1" applyProtection="1">
      <alignment vertical="top"/>
    </xf>
    <xf numFmtId="4" fontId="1" fillId="0" borderId="77" xfId="0" applyNumberFormat="1" applyFont="1" applyBorder="1" applyAlignment="1" applyProtection="1">
      <alignment vertical="top"/>
    </xf>
    <xf numFmtId="49" fontId="3" fillId="0" borderId="76" xfId="0" applyNumberFormat="1" applyFont="1" applyBorder="1" applyAlignment="1" applyProtection="1">
      <alignment vertical="top"/>
    </xf>
    <xf numFmtId="49" fontId="1" fillId="0" borderId="76" xfId="0" applyNumberFormat="1" applyFont="1" applyBorder="1" applyAlignment="1" applyProtection="1">
      <alignment horizontal="right" vertical="top" wrapText="1"/>
    </xf>
    <xf numFmtId="4" fontId="3" fillId="0" borderId="76" xfId="0" applyNumberFormat="1" applyFont="1" applyBorder="1" applyAlignment="1" applyProtection="1">
      <alignment vertical="top"/>
    </xf>
    <xf numFmtId="4" fontId="3" fillId="0" borderId="77" xfId="0" applyNumberFormat="1" applyFont="1" applyBorder="1" applyAlignment="1" applyProtection="1">
      <alignment vertical="top"/>
    </xf>
    <xf numFmtId="49" fontId="3" fillId="0" borderId="76" xfId="0" applyNumberFormat="1" applyFont="1" applyBorder="1" applyAlignment="1" applyProtection="1">
      <alignment horizontal="right" vertical="top" wrapText="1"/>
    </xf>
    <xf numFmtId="49" fontId="2" fillId="0" borderId="76" xfId="0" applyNumberFormat="1" applyFont="1" applyBorder="1" applyAlignment="1" applyProtection="1">
      <alignment horizontal="left" vertical="top" wrapText="1"/>
    </xf>
    <xf numFmtId="0" fontId="1" fillId="0" borderId="78" xfId="0" applyFont="1" applyBorder="1" applyAlignment="1" applyProtection="1">
      <alignment horizontal="right" vertical="top"/>
    </xf>
    <xf numFmtId="49" fontId="1" fillId="0" borderId="79" xfId="0" applyNumberFormat="1" applyFont="1" applyBorder="1" applyAlignment="1" applyProtection="1">
      <alignment horizontal="center" vertical="top"/>
    </xf>
    <xf numFmtId="49" fontId="1" fillId="0" borderId="79" xfId="0" applyNumberFormat="1" applyFont="1" applyBorder="1" applyAlignment="1" applyProtection="1">
      <alignment vertical="top"/>
    </xf>
    <xf numFmtId="49" fontId="1" fillId="0" borderId="79" xfId="0" applyNumberFormat="1" applyFont="1" applyBorder="1" applyAlignment="1" applyProtection="1">
      <alignment horizontal="left" vertical="top" wrapText="1"/>
    </xf>
    <xf numFmtId="165" fontId="1" fillId="0" borderId="79" xfId="0" applyNumberFormat="1" applyFont="1" applyBorder="1" applyAlignment="1" applyProtection="1">
      <alignment vertical="top"/>
    </xf>
    <xf numFmtId="0" fontId="1" fillId="0" borderId="79" xfId="0" applyFont="1" applyBorder="1" applyAlignment="1" applyProtection="1">
      <alignment vertical="top"/>
    </xf>
    <xf numFmtId="4" fontId="1" fillId="0" borderId="79" xfId="0" applyNumberFormat="1" applyFont="1" applyBorder="1" applyAlignment="1" applyProtection="1">
      <alignment vertical="top"/>
    </xf>
    <xf numFmtId="4" fontId="1" fillId="0" borderId="80" xfId="0" applyNumberFormat="1" applyFont="1" applyBorder="1" applyAlignment="1" applyProtection="1">
      <alignment vertical="top"/>
    </xf>
    <xf numFmtId="0" fontId="1" fillId="0" borderId="71" xfId="28" applyFont="1" applyBorder="1" applyAlignment="1">
      <alignment horizontal="left" vertical="center"/>
    </xf>
    <xf numFmtId="0" fontId="0" fillId="0" borderId="53" xfId="0" applyBorder="1" applyAlignment="1">
      <alignment vertical="center"/>
    </xf>
  </cellXfs>
  <cellStyles count="53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2" builtinId="15" hidden="1"/>
    <cellStyle name="Normálna" xfId="0" builtinId="0"/>
    <cellStyle name="normálne_KLs" xfId="27" xr:uid="{00000000-0005-0000-0000-00002D000000}"/>
    <cellStyle name="normálne_KLv" xfId="28" xr:uid="{00000000-0005-0000-0000-00002E000000}"/>
    <cellStyle name="Spolu" xfId="34" builtinId="25" hidden="1"/>
    <cellStyle name="TEXT" xfId="29" xr:uid="{00000000-0005-0000-0000-000030000000}"/>
    <cellStyle name="Text upozornění" xfId="30" xr:uid="{00000000-0005-0000-0000-000031000000}"/>
    <cellStyle name="Text upozornenia" xfId="33" builtinId="11" hidden="1"/>
    <cellStyle name="TEXT1" xfId="31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abSelected="1" topLeftCell="A7" workbookViewId="0">
      <selection activeCell="H9" sqref="H9"/>
    </sheetView>
  </sheetViews>
  <sheetFormatPr defaultRowHeight="12.75"/>
  <cols>
    <col min="1" max="1" width="0.7109375" style="46" customWidth="1"/>
    <col min="2" max="2" width="3.7109375" style="46" customWidth="1"/>
    <col min="3" max="3" width="8.140625" style="46" customWidth="1"/>
    <col min="4" max="6" width="14" style="46" customWidth="1"/>
    <col min="7" max="7" width="3.85546875" style="46" customWidth="1"/>
    <col min="8" max="8" width="17.7109375" style="46" customWidth="1"/>
    <col min="9" max="9" width="8.7109375" style="46" customWidth="1"/>
    <col min="10" max="10" width="14" style="46" customWidth="1"/>
    <col min="11" max="11" width="2.28515625" style="46" customWidth="1"/>
    <col min="12" max="12" width="6.85546875" style="46" customWidth="1"/>
    <col min="13" max="23" width="9.140625" style="46"/>
    <col min="24" max="25" width="5.7109375" style="46" customWidth="1"/>
    <col min="26" max="26" width="6.5703125" style="46" customWidth="1"/>
    <col min="27" max="27" width="21.42578125" style="46" customWidth="1"/>
    <col min="28" max="28" width="4.28515625" style="46" customWidth="1"/>
    <col min="29" max="29" width="8.28515625" style="46" customWidth="1"/>
    <col min="30" max="30" width="8.7109375" style="46" customWidth="1"/>
    <col min="31" max="16384" width="9.140625" style="46"/>
  </cols>
  <sheetData>
    <row r="1" spans="2:30" ht="28.5" customHeight="1" thickBot="1">
      <c r="B1" s="47"/>
      <c r="C1" s="47"/>
      <c r="D1" s="47"/>
      <c r="F1" s="100" t="str">
        <f>CONCATENATE(AA2," ",AB2," ",AC2," ",AD2)</f>
        <v xml:space="preserve">Krycí list rozpočtu v EUR  </v>
      </c>
      <c r="G1" s="47"/>
      <c r="H1" s="47"/>
      <c r="I1" s="47"/>
      <c r="J1" s="47"/>
      <c r="Z1" s="76" t="s">
        <v>4</v>
      </c>
      <c r="AA1" s="76" t="s">
        <v>5</v>
      </c>
      <c r="AB1" s="76" t="s">
        <v>6</v>
      </c>
      <c r="AC1" s="76" t="s">
        <v>7</v>
      </c>
      <c r="AD1" s="76" t="s">
        <v>8</v>
      </c>
    </row>
    <row r="2" spans="2:30" ht="18" customHeight="1" thickTop="1">
      <c r="B2" s="101"/>
      <c r="C2" s="102" t="s">
        <v>139</v>
      </c>
      <c r="D2" s="102"/>
      <c r="E2" s="102"/>
      <c r="F2" s="102"/>
      <c r="G2" s="103"/>
      <c r="H2" s="102"/>
      <c r="I2" s="102"/>
      <c r="J2" s="104"/>
      <c r="Z2" s="76" t="s">
        <v>9</v>
      </c>
      <c r="AA2" s="77" t="s">
        <v>10</v>
      </c>
      <c r="AB2" s="77" t="s">
        <v>11</v>
      </c>
      <c r="AC2" s="77"/>
      <c r="AD2" s="78"/>
    </row>
    <row r="3" spans="2:30" ht="18" customHeight="1">
      <c r="B3" s="105"/>
      <c r="C3" s="106" t="s">
        <v>94</v>
      </c>
      <c r="D3" s="106"/>
      <c r="E3" s="106"/>
      <c r="F3" s="106"/>
      <c r="G3" s="107"/>
      <c r="H3" s="106"/>
      <c r="I3" s="106"/>
      <c r="J3" s="108"/>
      <c r="Z3" s="76" t="s">
        <v>12</v>
      </c>
      <c r="AA3" s="77" t="s">
        <v>13</v>
      </c>
      <c r="AB3" s="77" t="s">
        <v>11</v>
      </c>
      <c r="AC3" s="77" t="s">
        <v>14</v>
      </c>
      <c r="AD3" s="78" t="s">
        <v>15</v>
      </c>
    </row>
    <row r="4" spans="2:30" ht="18" customHeight="1">
      <c r="B4" s="109"/>
      <c r="C4" s="110"/>
      <c r="D4" s="110"/>
      <c r="E4" s="110"/>
      <c r="F4" s="110"/>
      <c r="G4" s="111"/>
      <c r="H4" s="110"/>
      <c r="I4" s="110"/>
      <c r="J4" s="112"/>
      <c r="Z4" s="76" t="s">
        <v>16</v>
      </c>
      <c r="AA4" s="77" t="s">
        <v>17</v>
      </c>
      <c r="AB4" s="77" t="s">
        <v>11</v>
      </c>
      <c r="AC4" s="77"/>
      <c r="AD4" s="78"/>
    </row>
    <row r="5" spans="2:30" ht="18" customHeight="1" thickBot="1">
      <c r="B5" s="113"/>
      <c r="C5" s="114" t="s">
        <v>18</v>
      </c>
      <c r="D5" s="114"/>
      <c r="E5" s="114" t="s">
        <v>19</v>
      </c>
      <c r="F5" s="115"/>
      <c r="G5" s="115"/>
      <c r="H5" s="114"/>
      <c r="I5" s="115" t="s">
        <v>20</v>
      </c>
      <c r="J5" s="116"/>
      <c r="Z5" s="76" t="s">
        <v>21</v>
      </c>
      <c r="AA5" s="77" t="s">
        <v>13</v>
      </c>
      <c r="AB5" s="77" t="s">
        <v>11</v>
      </c>
      <c r="AC5" s="77" t="s">
        <v>14</v>
      </c>
      <c r="AD5" s="78" t="s">
        <v>15</v>
      </c>
    </row>
    <row r="6" spans="2:30" ht="18" customHeight="1" thickTop="1">
      <c r="B6" s="101"/>
      <c r="C6" s="102" t="s">
        <v>1</v>
      </c>
      <c r="D6" s="102" t="s">
        <v>96</v>
      </c>
      <c r="E6" s="102"/>
      <c r="F6" s="102"/>
      <c r="G6" s="102"/>
      <c r="H6" s="102"/>
      <c r="I6" s="102"/>
      <c r="J6" s="104"/>
    </row>
    <row r="7" spans="2:30" ht="18" customHeight="1">
      <c r="B7" s="117"/>
      <c r="C7" s="118"/>
      <c r="D7" s="119"/>
      <c r="E7" s="119"/>
      <c r="F7" s="119"/>
      <c r="G7" s="119"/>
      <c r="H7" s="119"/>
      <c r="I7" s="119"/>
      <c r="J7" s="120"/>
    </row>
    <row r="8" spans="2:30" ht="18" customHeight="1">
      <c r="B8" s="105"/>
      <c r="C8" s="106" t="s">
        <v>0</v>
      </c>
      <c r="D8" s="106"/>
      <c r="E8" s="106"/>
      <c r="F8" s="106"/>
      <c r="G8" s="106"/>
      <c r="H8" s="106"/>
      <c r="I8" s="106"/>
      <c r="J8" s="108"/>
    </row>
    <row r="9" spans="2:30" ht="18" customHeight="1">
      <c r="B9" s="109"/>
      <c r="C9" s="111"/>
      <c r="D9" s="110"/>
      <c r="E9" s="110"/>
      <c r="F9" s="110"/>
      <c r="G9" s="119"/>
      <c r="H9" s="110"/>
      <c r="I9" s="110"/>
      <c r="J9" s="112"/>
    </row>
    <row r="10" spans="2:30" ht="18" customHeight="1">
      <c r="B10" s="105"/>
      <c r="C10" s="106" t="s">
        <v>22</v>
      </c>
      <c r="D10" s="106" t="s">
        <v>97</v>
      </c>
      <c r="E10" s="106"/>
      <c r="F10" s="106"/>
      <c r="G10" s="106"/>
      <c r="H10" s="106"/>
      <c r="I10" s="106"/>
      <c r="J10" s="108"/>
    </row>
    <row r="11" spans="2:30" ht="18" customHeight="1" thickBot="1">
      <c r="B11" s="121"/>
      <c r="C11" s="122"/>
      <c r="D11" s="122"/>
      <c r="E11" s="122"/>
      <c r="F11" s="122"/>
      <c r="G11" s="122"/>
      <c r="H11" s="122"/>
      <c r="I11" s="122"/>
      <c r="J11" s="123"/>
    </row>
    <row r="12" spans="2:30" ht="18" customHeight="1" thickTop="1">
      <c r="B12" s="124"/>
      <c r="C12" s="102"/>
      <c r="D12" s="102"/>
      <c r="E12" s="102"/>
      <c r="F12" s="125">
        <f>IF(B12&lt;&gt;0,ROUND($J$31/B12,0),0)</f>
        <v>0</v>
      </c>
      <c r="G12" s="103"/>
      <c r="H12" s="102"/>
      <c r="I12" s="102"/>
      <c r="J12" s="126">
        <f>IF(G12&lt;&gt;0,ROUND($J$31/G12,0),0)</f>
        <v>0</v>
      </c>
    </row>
    <row r="13" spans="2:30" ht="18" customHeight="1">
      <c r="B13" s="127"/>
      <c r="C13" s="119"/>
      <c r="D13" s="119"/>
      <c r="E13" s="119"/>
      <c r="F13" s="128">
        <f>IF(B13&lt;&gt;0,ROUND($J$31/B13,0),0)</f>
        <v>0</v>
      </c>
      <c r="G13" s="118"/>
      <c r="H13" s="119"/>
      <c r="I13" s="119"/>
      <c r="J13" s="129">
        <f>IF(G13&lt;&gt;0,ROUND($J$31/G13,0),0)</f>
        <v>0</v>
      </c>
    </row>
    <row r="14" spans="2:30" ht="18" customHeight="1" thickBot="1">
      <c r="B14" s="57"/>
      <c r="C14" s="9"/>
      <c r="D14" s="9"/>
      <c r="E14" s="9"/>
      <c r="F14" s="65">
        <f>IF(B14&lt;&gt;0,ROUND($J$31/B14,0),0)</f>
        <v>0</v>
      </c>
      <c r="G14" s="58"/>
      <c r="H14" s="9"/>
      <c r="I14" s="9"/>
      <c r="J14" s="66">
        <f>IF(G14&lt;&gt;0,ROUND($J$31/G14,0),0)</f>
        <v>0</v>
      </c>
    </row>
    <row r="15" spans="2:30" ht="18" customHeight="1" thickTop="1">
      <c r="B15" s="49" t="s">
        <v>23</v>
      </c>
      <c r="C15" s="12" t="s">
        <v>24</v>
      </c>
      <c r="D15" s="13" t="s">
        <v>25</v>
      </c>
      <c r="E15" s="13" t="s">
        <v>26</v>
      </c>
      <c r="F15" s="14" t="s">
        <v>27</v>
      </c>
      <c r="G15" s="49" t="s">
        <v>28</v>
      </c>
      <c r="H15" s="15" t="s">
        <v>29</v>
      </c>
      <c r="I15" s="16"/>
      <c r="J15" s="17"/>
    </row>
    <row r="16" spans="2:30" ht="18" customHeight="1">
      <c r="B16" s="18">
        <v>1</v>
      </c>
      <c r="C16" s="19" t="s">
        <v>30</v>
      </c>
      <c r="D16" s="88"/>
      <c r="E16" s="88"/>
      <c r="F16" s="89">
        <f>D16+E16</f>
        <v>0</v>
      </c>
      <c r="G16" s="18">
        <v>6</v>
      </c>
      <c r="H16" s="20" t="s">
        <v>98</v>
      </c>
      <c r="I16" s="54"/>
      <c r="J16" s="89">
        <v>0</v>
      </c>
    </row>
    <row r="17" spans="2:10" ht="18" customHeight="1">
      <c r="B17" s="21">
        <v>2</v>
      </c>
      <c r="C17" s="22" t="s">
        <v>31</v>
      </c>
      <c r="D17" s="90">
        <f>Prehlad!H26</f>
        <v>0</v>
      </c>
      <c r="E17" s="90">
        <f>Prehlad!I26</f>
        <v>0</v>
      </c>
      <c r="F17" s="89">
        <f>D17+E17</f>
        <v>0</v>
      </c>
      <c r="G17" s="21">
        <v>7</v>
      </c>
      <c r="H17" s="23" t="s">
        <v>99</v>
      </c>
      <c r="I17" s="5"/>
      <c r="J17" s="91">
        <v>0</v>
      </c>
    </row>
    <row r="18" spans="2:10" ht="18" customHeight="1">
      <c r="B18" s="21">
        <v>3</v>
      </c>
      <c r="C18" s="22" t="s">
        <v>32</v>
      </c>
      <c r="D18" s="90"/>
      <c r="E18" s="90"/>
      <c r="F18" s="89">
        <f>D18+E18</f>
        <v>0</v>
      </c>
      <c r="G18" s="21">
        <v>8</v>
      </c>
      <c r="H18" s="23" t="s">
        <v>100</v>
      </c>
      <c r="I18" s="5"/>
      <c r="J18" s="91">
        <v>0</v>
      </c>
    </row>
    <row r="19" spans="2:10" ht="18" customHeight="1" thickBot="1">
      <c r="B19" s="21">
        <v>4</v>
      </c>
      <c r="C19" s="22" t="s">
        <v>33</v>
      </c>
      <c r="D19" s="90"/>
      <c r="E19" s="90"/>
      <c r="F19" s="92">
        <f>D19+E19</f>
        <v>0</v>
      </c>
      <c r="G19" s="21">
        <v>9</v>
      </c>
      <c r="H19" s="23" t="s">
        <v>2</v>
      </c>
      <c r="I19" s="5"/>
      <c r="J19" s="91">
        <v>0</v>
      </c>
    </row>
    <row r="20" spans="2:10" ht="18" customHeight="1" thickBot="1">
      <c r="B20" s="24">
        <v>5</v>
      </c>
      <c r="C20" s="25" t="s">
        <v>34</v>
      </c>
      <c r="D20" s="93">
        <f>SUM(D16:D19)</f>
        <v>0</v>
      </c>
      <c r="E20" s="94">
        <f>SUM(E16:E19)</f>
        <v>0</v>
      </c>
      <c r="F20" s="95">
        <f>SUM(F16:F19)</f>
        <v>0</v>
      </c>
      <c r="G20" s="26">
        <v>10</v>
      </c>
      <c r="I20" s="53" t="s">
        <v>35</v>
      </c>
      <c r="J20" s="95">
        <f>SUM(J16:J19)</f>
        <v>0</v>
      </c>
    </row>
    <row r="21" spans="2:10" ht="18" customHeight="1" thickTop="1">
      <c r="B21" s="49" t="s">
        <v>36</v>
      </c>
      <c r="C21" s="48"/>
      <c r="D21" s="16" t="s">
        <v>37</v>
      </c>
      <c r="E21" s="16"/>
      <c r="F21" s="17"/>
      <c r="G21" s="49" t="s">
        <v>38</v>
      </c>
      <c r="H21" s="15" t="s">
        <v>39</v>
      </c>
      <c r="I21" s="16"/>
      <c r="J21" s="17"/>
    </row>
    <row r="22" spans="2:10" ht="18" customHeight="1">
      <c r="B22" s="18">
        <v>11</v>
      </c>
      <c r="C22" s="183" t="s">
        <v>101</v>
      </c>
      <c r="D22" s="184"/>
      <c r="E22" s="56"/>
      <c r="F22" s="89">
        <f>SUM(F20*E22)</f>
        <v>0</v>
      </c>
      <c r="G22" s="21">
        <v>16</v>
      </c>
      <c r="H22" s="23" t="s">
        <v>40</v>
      </c>
      <c r="I22" s="27"/>
      <c r="J22" s="91">
        <v>0</v>
      </c>
    </row>
    <row r="23" spans="2:10" ht="18" customHeight="1">
      <c r="B23" s="21">
        <v>12</v>
      </c>
      <c r="C23" s="23" t="s">
        <v>102</v>
      </c>
      <c r="D23" s="55"/>
      <c r="E23" s="28">
        <v>0</v>
      </c>
      <c r="F23" s="91">
        <v>0</v>
      </c>
      <c r="G23" s="21">
        <v>17</v>
      </c>
      <c r="H23" s="23" t="s">
        <v>104</v>
      </c>
      <c r="I23" s="56"/>
      <c r="J23" s="91">
        <f>SUM(F20*I23)</f>
        <v>0</v>
      </c>
    </row>
    <row r="24" spans="2:10" ht="18" customHeight="1">
      <c r="B24" s="21">
        <v>13</v>
      </c>
      <c r="C24" s="23" t="s">
        <v>103</v>
      </c>
      <c r="D24" s="55"/>
      <c r="E24" s="28">
        <v>0</v>
      </c>
      <c r="F24" s="91">
        <v>0</v>
      </c>
      <c r="G24" s="21">
        <v>18</v>
      </c>
      <c r="H24" s="23" t="s">
        <v>105</v>
      </c>
      <c r="I24" s="27"/>
      <c r="J24" s="91">
        <v>0</v>
      </c>
    </row>
    <row r="25" spans="2:10" ht="18" customHeight="1" thickBot="1">
      <c r="B25" s="21">
        <v>14</v>
      </c>
      <c r="C25" s="23" t="s">
        <v>136</v>
      </c>
      <c r="D25" s="55"/>
      <c r="E25" s="28"/>
      <c r="F25" s="91">
        <f>SUM(F20*E25)</f>
        <v>0</v>
      </c>
      <c r="G25" s="21">
        <v>19</v>
      </c>
      <c r="H25" s="23" t="s">
        <v>2</v>
      </c>
      <c r="I25" s="27"/>
      <c r="J25" s="91">
        <v>0</v>
      </c>
    </row>
    <row r="26" spans="2:10" ht="18" customHeight="1" thickBot="1">
      <c r="B26" s="24">
        <v>15</v>
      </c>
      <c r="C26" s="29"/>
      <c r="D26" s="30"/>
      <c r="E26" s="30" t="s">
        <v>41</v>
      </c>
      <c r="F26" s="95">
        <f>SUM(F22:F25)</f>
        <v>0</v>
      </c>
      <c r="G26" s="24">
        <v>20</v>
      </c>
      <c r="H26" s="29"/>
      <c r="I26" s="30" t="s">
        <v>42</v>
      </c>
      <c r="J26" s="95">
        <f>SUM(J22:J25)</f>
        <v>0</v>
      </c>
    </row>
    <row r="27" spans="2:10" ht="18" customHeight="1" thickTop="1">
      <c r="B27" s="31"/>
      <c r="C27" s="32" t="s">
        <v>43</v>
      </c>
      <c r="D27" s="33"/>
      <c r="E27" s="34" t="s">
        <v>44</v>
      </c>
      <c r="F27" s="35"/>
      <c r="G27" s="49" t="s">
        <v>45</v>
      </c>
      <c r="H27" s="15" t="s">
        <v>46</v>
      </c>
      <c r="I27" s="16"/>
      <c r="J27" s="17"/>
    </row>
    <row r="28" spans="2:10" ht="18" customHeight="1">
      <c r="B28" s="36"/>
      <c r="C28" s="37"/>
      <c r="D28" s="38"/>
      <c r="E28" s="39"/>
      <c r="F28" s="35"/>
      <c r="G28" s="18">
        <v>21</v>
      </c>
      <c r="H28" s="130"/>
      <c r="I28" s="131" t="s">
        <v>133</v>
      </c>
      <c r="J28" s="132">
        <f>ROUND(F20,2)+J20+F26+J26</f>
        <v>0</v>
      </c>
    </row>
    <row r="29" spans="2:10" ht="18" customHeight="1">
      <c r="B29" s="36"/>
      <c r="C29" s="38" t="s">
        <v>47</v>
      </c>
      <c r="D29" s="38"/>
      <c r="E29" s="40"/>
      <c r="F29" s="35"/>
      <c r="G29" s="21">
        <v>22</v>
      </c>
      <c r="H29" s="23" t="s">
        <v>106</v>
      </c>
      <c r="I29" s="96">
        <f>J28-I30</f>
        <v>0</v>
      </c>
      <c r="J29" s="91">
        <f>ROUND((I29*20)/100,2)</f>
        <v>0</v>
      </c>
    </row>
    <row r="30" spans="2:10" ht="18" customHeight="1" thickBot="1">
      <c r="B30" s="4"/>
      <c r="C30" s="5" t="s">
        <v>48</v>
      </c>
      <c r="D30" s="5"/>
      <c r="E30" s="40"/>
      <c r="F30" s="35"/>
      <c r="G30" s="21">
        <v>23</v>
      </c>
      <c r="H30" s="23" t="s">
        <v>107</v>
      </c>
      <c r="I30" s="96">
        <f>SUMIF(Prehlad!O13:O10002,0,Prehlad!J13:J10002)</f>
        <v>0</v>
      </c>
      <c r="J30" s="91">
        <f>ROUND((I30*0)/100,1)</f>
        <v>0</v>
      </c>
    </row>
    <row r="31" spans="2:10" ht="18" customHeight="1" thickBot="1">
      <c r="B31" s="36"/>
      <c r="C31" s="38"/>
      <c r="D31" s="38"/>
      <c r="E31" s="40"/>
      <c r="F31" s="35"/>
      <c r="G31" s="24">
        <v>24</v>
      </c>
      <c r="H31" s="133"/>
      <c r="I31" s="134" t="s">
        <v>134</v>
      </c>
      <c r="J31" s="135">
        <f>SUM(J28:J30)</f>
        <v>0</v>
      </c>
    </row>
    <row r="32" spans="2:10" ht="18" customHeight="1" thickTop="1" thickBot="1">
      <c r="B32" s="31"/>
      <c r="C32" s="38"/>
      <c r="D32" s="35"/>
      <c r="E32" s="41"/>
      <c r="F32" s="35"/>
      <c r="G32" s="50" t="s">
        <v>49</v>
      </c>
      <c r="H32" s="51" t="s">
        <v>108</v>
      </c>
      <c r="I32" s="11"/>
      <c r="J32" s="52">
        <v>0</v>
      </c>
    </row>
    <row r="33" spans="2:10" ht="18" customHeight="1" thickTop="1">
      <c r="B33" s="42"/>
      <c r="C33" s="43"/>
      <c r="D33" s="32" t="s">
        <v>50</v>
      </c>
      <c r="E33" s="43"/>
      <c r="F33" s="43"/>
      <c r="G33" s="43"/>
      <c r="H33" s="43" t="s">
        <v>51</v>
      </c>
      <c r="I33" s="43"/>
      <c r="J33" s="44"/>
    </row>
    <row r="34" spans="2:10" ht="18" customHeight="1">
      <c r="B34" s="36"/>
      <c r="C34" s="37"/>
      <c r="D34" s="38"/>
      <c r="E34" s="38"/>
      <c r="F34" s="37"/>
      <c r="G34" s="38"/>
      <c r="H34" s="38"/>
      <c r="I34" s="38"/>
      <c r="J34" s="45"/>
    </row>
    <row r="35" spans="2:10" ht="18" customHeight="1">
      <c r="B35" s="36"/>
      <c r="C35" s="38" t="s">
        <v>47</v>
      </c>
      <c r="D35" s="38"/>
      <c r="E35" s="38"/>
      <c r="F35" s="37"/>
      <c r="G35" s="38" t="s">
        <v>47</v>
      </c>
      <c r="H35" s="38"/>
      <c r="I35" s="38"/>
      <c r="J35" s="45"/>
    </row>
    <row r="36" spans="2:10" ht="18" customHeight="1">
      <c r="B36" s="4"/>
      <c r="C36" s="5" t="s">
        <v>48</v>
      </c>
      <c r="D36" s="5"/>
      <c r="E36" s="5"/>
      <c r="F36" s="6"/>
      <c r="G36" s="5" t="s">
        <v>48</v>
      </c>
      <c r="H36" s="5"/>
      <c r="I36" s="5"/>
      <c r="J36" s="7"/>
    </row>
    <row r="37" spans="2:10" ht="18" customHeight="1">
      <c r="B37" s="36"/>
      <c r="C37" s="38" t="s">
        <v>44</v>
      </c>
      <c r="D37" s="38"/>
      <c r="E37" s="38"/>
      <c r="F37" s="37"/>
      <c r="G37" s="38" t="s">
        <v>44</v>
      </c>
      <c r="H37" s="38"/>
      <c r="I37" s="38"/>
      <c r="J37" s="45"/>
    </row>
    <row r="38" spans="2:10" ht="18" customHeight="1">
      <c r="B38" s="36"/>
      <c r="C38" s="38"/>
      <c r="D38" s="38"/>
      <c r="E38" s="38"/>
      <c r="F38" s="38"/>
      <c r="G38" s="38"/>
      <c r="H38" s="38"/>
      <c r="I38" s="38"/>
      <c r="J38" s="45"/>
    </row>
    <row r="39" spans="2:10" ht="18" customHeight="1">
      <c r="B39" s="36"/>
      <c r="C39" s="38"/>
      <c r="D39" s="38"/>
      <c r="E39" s="38"/>
      <c r="F39" s="38"/>
      <c r="G39" s="38"/>
      <c r="H39" s="38"/>
      <c r="I39" s="38"/>
      <c r="J39" s="45"/>
    </row>
    <row r="40" spans="2:10" ht="18" customHeight="1">
      <c r="B40" s="36"/>
      <c r="C40" s="38"/>
      <c r="D40" s="38"/>
      <c r="E40" s="38"/>
      <c r="F40" s="38"/>
      <c r="G40" s="38"/>
      <c r="H40" s="38"/>
      <c r="I40" s="38"/>
      <c r="J40" s="45"/>
    </row>
    <row r="41" spans="2:10" ht="18" customHeight="1" thickBot="1">
      <c r="B41" s="8"/>
      <c r="C41" s="9"/>
      <c r="D41" s="9"/>
      <c r="E41" s="9"/>
      <c r="F41" s="9"/>
      <c r="G41" s="9"/>
      <c r="H41" s="9"/>
      <c r="I41" s="9"/>
      <c r="J41" s="10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showGridLines="0" workbookViewId="0">
      <selection activeCell="D11" sqref="D10:D11"/>
    </sheetView>
  </sheetViews>
  <sheetFormatPr defaultRowHeight="12.75"/>
  <cols>
    <col min="1" max="1" width="4.28515625" style="67" customWidth="1"/>
    <col min="2" max="2" width="3.7109375" style="68" customWidth="1"/>
    <col min="3" max="3" width="9.28515625" style="69" customWidth="1"/>
    <col min="4" max="4" width="46.85546875" style="87" customWidth="1"/>
    <col min="5" max="5" width="10.7109375" style="71" customWidth="1"/>
    <col min="6" max="6" width="5.28515625" style="70" customWidth="1"/>
    <col min="7" max="7" width="8.7109375" style="72" customWidth="1"/>
    <col min="8" max="9" width="9.7109375" style="72" hidden="1" customWidth="1"/>
    <col min="10" max="10" width="8.42578125" style="72" customWidth="1"/>
    <col min="11" max="11" width="7.42578125" style="73" hidden="1" customWidth="1"/>
    <col min="12" max="12" width="8.28515625" style="73" hidden="1" customWidth="1"/>
    <col min="13" max="13" width="9.140625" style="71" hidden="1" customWidth="1"/>
    <col min="14" max="14" width="7" style="71" hidden="1" customWidth="1"/>
    <col min="15" max="15" width="3.5703125" style="70" hidden="1" customWidth="1"/>
    <col min="16" max="16" width="12.7109375" style="70" hidden="1" customWidth="1"/>
    <col min="17" max="19" width="13.28515625" style="71" hidden="1" customWidth="1"/>
    <col min="20" max="20" width="10.5703125" style="74" hidden="1" customWidth="1"/>
    <col min="21" max="21" width="10.28515625" style="74" hidden="1" customWidth="1"/>
    <col min="22" max="22" width="5.7109375" style="74" hidden="1" customWidth="1"/>
    <col min="23" max="23" width="9.140625" style="75" hidden="1" customWidth="1"/>
    <col min="24" max="25" width="5.7109375" style="70" hidden="1" customWidth="1"/>
    <col min="26" max="26" width="7.5703125" style="70" hidden="1" customWidth="1"/>
    <col min="27" max="27" width="24.85546875" style="70" hidden="1" customWidth="1"/>
    <col min="28" max="28" width="4.28515625" style="70" hidden="1" customWidth="1"/>
    <col min="29" max="29" width="8.28515625" style="70" customWidth="1"/>
    <col min="30" max="30" width="8.7109375" style="70" customWidth="1"/>
    <col min="31" max="34" width="9.140625" style="70"/>
    <col min="35" max="16384" width="9.140625" style="1"/>
  </cols>
  <sheetData>
    <row r="1" spans="1:34">
      <c r="A1" s="136" t="s">
        <v>92</v>
      </c>
      <c r="B1" s="137"/>
      <c r="C1" s="137"/>
      <c r="D1" s="138"/>
      <c r="E1" s="139"/>
      <c r="F1" s="137"/>
      <c r="G1" s="140"/>
      <c r="H1" s="137"/>
      <c r="I1" s="137"/>
      <c r="J1" s="141"/>
      <c r="K1" s="3"/>
      <c r="L1" s="1"/>
      <c r="M1" s="1"/>
      <c r="N1" s="1"/>
      <c r="O1" s="1"/>
      <c r="P1" s="1"/>
      <c r="Q1" s="2"/>
      <c r="R1" s="2"/>
      <c r="S1" s="2"/>
      <c r="T1" s="1"/>
      <c r="U1" s="1"/>
      <c r="V1" s="1"/>
      <c r="W1" s="1"/>
      <c r="X1" s="1"/>
      <c r="Y1" s="1"/>
      <c r="Z1" s="76" t="s">
        <v>4</v>
      </c>
      <c r="AA1" s="97" t="s">
        <v>5</v>
      </c>
      <c r="AB1" s="76" t="s">
        <v>6</v>
      </c>
      <c r="AC1" s="76" t="s">
        <v>7</v>
      </c>
      <c r="AD1" s="76" t="s">
        <v>8</v>
      </c>
      <c r="AE1" s="1"/>
      <c r="AF1" s="1"/>
      <c r="AG1" s="1"/>
      <c r="AH1" s="1"/>
    </row>
    <row r="2" spans="1:34">
      <c r="A2" s="142" t="s">
        <v>93</v>
      </c>
      <c r="B2" s="143"/>
      <c r="C2" s="143"/>
      <c r="D2" s="144"/>
      <c r="E2" s="145"/>
      <c r="F2" s="143"/>
      <c r="G2" s="146"/>
      <c r="H2" s="147"/>
      <c r="I2" s="143"/>
      <c r="J2" s="148"/>
      <c r="K2" s="3"/>
      <c r="L2" s="1"/>
      <c r="M2" s="1"/>
      <c r="N2" s="1"/>
      <c r="O2" s="1"/>
      <c r="P2" s="1"/>
      <c r="Q2" s="2"/>
      <c r="R2" s="2"/>
      <c r="S2" s="2"/>
      <c r="T2" s="1"/>
      <c r="U2" s="1"/>
      <c r="V2" s="1"/>
      <c r="W2" s="1"/>
      <c r="X2" s="1"/>
      <c r="Y2" s="1"/>
      <c r="Z2" s="76" t="s">
        <v>9</v>
      </c>
      <c r="AA2" s="77" t="s">
        <v>59</v>
      </c>
      <c r="AB2" s="77" t="s">
        <v>11</v>
      </c>
      <c r="AC2" s="77"/>
      <c r="AD2" s="78"/>
      <c r="AE2" s="1"/>
      <c r="AF2" s="1"/>
      <c r="AG2" s="1"/>
      <c r="AH2" s="1"/>
    </row>
    <row r="3" spans="1:34">
      <c r="A3" s="142" t="s">
        <v>52</v>
      </c>
      <c r="B3" s="143"/>
      <c r="C3" s="143"/>
      <c r="D3" s="144"/>
      <c r="E3" s="145"/>
      <c r="F3" s="143"/>
      <c r="G3" s="146"/>
      <c r="H3" s="143"/>
      <c r="I3" s="143"/>
      <c r="J3" s="148"/>
      <c r="K3" s="3"/>
      <c r="L3" s="1"/>
      <c r="M3" s="1"/>
      <c r="N3" s="1"/>
      <c r="O3" s="1"/>
      <c r="P3" s="1"/>
      <c r="Q3" s="2"/>
      <c r="R3" s="2"/>
      <c r="S3" s="2"/>
      <c r="T3" s="1"/>
      <c r="U3" s="1"/>
      <c r="V3" s="1"/>
      <c r="W3" s="1"/>
      <c r="X3" s="1"/>
      <c r="Y3" s="1"/>
      <c r="Z3" s="76" t="s">
        <v>12</v>
      </c>
      <c r="AA3" s="77" t="s">
        <v>60</v>
      </c>
      <c r="AB3" s="77" t="s">
        <v>11</v>
      </c>
      <c r="AC3" s="77" t="s">
        <v>14</v>
      </c>
      <c r="AD3" s="78" t="s">
        <v>15</v>
      </c>
      <c r="AE3" s="1"/>
      <c r="AF3" s="1"/>
      <c r="AG3" s="1"/>
      <c r="AH3" s="1"/>
    </row>
    <row r="4" spans="1:34">
      <c r="A4" s="149"/>
      <c r="B4" s="143"/>
      <c r="C4" s="143"/>
      <c r="D4" s="144"/>
      <c r="E4" s="143"/>
      <c r="F4" s="143"/>
      <c r="G4" s="143"/>
      <c r="H4" s="143"/>
      <c r="I4" s="143"/>
      <c r="J4" s="150"/>
      <c r="K4" s="1"/>
      <c r="L4" s="1"/>
      <c r="M4" s="1"/>
      <c r="N4" s="1"/>
      <c r="O4" s="1"/>
      <c r="P4" s="1"/>
      <c r="Q4" s="2"/>
      <c r="R4" s="2"/>
      <c r="S4" s="2"/>
      <c r="T4" s="1"/>
      <c r="U4" s="1"/>
      <c r="V4" s="1"/>
      <c r="W4" s="1"/>
      <c r="X4" s="1"/>
      <c r="Y4" s="1"/>
      <c r="Z4" s="76" t="s">
        <v>16</v>
      </c>
      <c r="AA4" s="77" t="s">
        <v>61</v>
      </c>
      <c r="AB4" s="77" t="s">
        <v>11</v>
      </c>
      <c r="AC4" s="77"/>
      <c r="AD4" s="78"/>
      <c r="AE4" s="1"/>
      <c r="AF4" s="1"/>
      <c r="AG4" s="1"/>
      <c r="AH4" s="1"/>
    </row>
    <row r="5" spans="1:34">
      <c r="A5" s="142" t="s">
        <v>139</v>
      </c>
      <c r="B5" s="143"/>
      <c r="C5" s="143"/>
      <c r="D5" s="144"/>
      <c r="E5" s="143"/>
      <c r="F5" s="143"/>
      <c r="G5" s="143"/>
      <c r="H5" s="143"/>
      <c r="I5" s="143"/>
      <c r="J5" s="150"/>
      <c r="K5" s="1"/>
      <c r="L5" s="1"/>
      <c r="M5" s="1"/>
      <c r="N5" s="1"/>
      <c r="O5" s="1"/>
      <c r="P5" s="1"/>
      <c r="Q5" s="2"/>
      <c r="R5" s="2"/>
      <c r="S5" s="2"/>
      <c r="T5" s="1"/>
      <c r="U5" s="1"/>
      <c r="V5" s="1"/>
      <c r="W5" s="1"/>
      <c r="X5" s="1"/>
      <c r="Y5" s="1"/>
      <c r="Z5" s="76" t="s">
        <v>21</v>
      </c>
      <c r="AA5" s="77" t="s">
        <v>60</v>
      </c>
      <c r="AB5" s="77" t="s">
        <v>11</v>
      </c>
      <c r="AC5" s="77" t="s">
        <v>14</v>
      </c>
      <c r="AD5" s="78" t="s">
        <v>15</v>
      </c>
      <c r="AE5" s="1"/>
      <c r="AF5" s="1"/>
      <c r="AG5" s="1"/>
      <c r="AH5" s="1"/>
    </row>
    <row r="6" spans="1:34">
      <c r="A6" s="142" t="s">
        <v>94</v>
      </c>
      <c r="B6" s="143"/>
      <c r="C6" s="143"/>
      <c r="D6" s="144"/>
      <c r="E6" s="143"/>
      <c r="F6" s="143"/>
      <c r="G6" s="143"/>
      <c r="H6" s="143"/>
      <c r="I6" s="143"/>
      <c r="J6" s="150"/>
      <c r="K6" s="1"/>
      <c r="L6" s="1"/>
      <c r="M6" s="1"/>
      <c r="N6" s="1"/>
      <c r="O6" s="1"/>
      <c r="P6" s="1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42"/>
      <c r="B7" s="143"/>
      <c r="C7" s="143"/>
      <c r="D7" s="144"/>
      <c r="E7" s="143"/>
      <c r="F7" s="143"/>
      <c r="G7" s="143"/>
      <c r="H7" s="143"/>
      <c r="I7" s="143"/>
      <c r="J7" s="150"/>
      <c r="K7" s="1"/>
      <c r="L7" s="1"/>
      <c r="M7" s="1"/>
      <c r="N7" s="1"/>
      <c r="O7" s="1"/>
      <c r="P7" s="1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142" t="s">
        <v>138</v>
      </c>
      <c r="B8" s="143"/>
      <c r="C8" s="143"/>
      <c r="D8" s="144"/>
      <c r="E8" s="143"/>
      <c r="F8" s="143"/>
      <c r="G8" s="143"/>
      <c r="H8" s="143"/>
      <c r="I8" s="143"/>
      <c r="J8" s="150"/>
      <c r="K8" s="1"/>
      <c r="L8" s="1"/>
      <c r="M8" s="1"/>
      <c r="N8" s="1"/>
      <c r="O8" s="1"/>
      <c r="P8" s="1"/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49"/>
      <c r="B9" s="151"/>
      <c r="C9" s="152"/>
      <c r="D9" s="153" t="s">
        <v>137</v>
      </c>
      <c r="E9" s="154"/>
      <c r="F9" s="143"/>
      <c r="G9" s="146"/>
      <c r="H9" s="146"/>
      <c r="I9" s="146"/>
      <c r="J9" s="148"/>
      <c r="K9" s="3"/>
      <c r="L9" s="3"/>
      <c r="M9" s="2"/>
      <c r="N9" s="2"/>
      <c r="O9" s="1"/>
      <c r="P9" s="1"/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49"/>
      <c r="B10" s="151"/>
      <c r="C10" s="152"/>
      <c r="D10" s="155"/>
      <c r="E10" s="154"/>
      <c r="F10" s="143"/>
      <c r="G10" s="146"/>
      <c r="H10" s="146"/>
      <c r="I10" s="146"/>
      <c r="J10" s="148"/>
      <c r="K10" s="3"/>
      <c r="L10" s="3"/>
      <c r="M10" s="2"/>
      <c r="N10" s="2"/>
      <c r="O10" s="1"/>
      <c r="P10" s="1"/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156" t="s">
        <v>62</v>
      </c>
      <c r="B11" s="157" t="s">
        <v>63</v>
      </c>
      <c r="C11" s="157" t="s">
        <v>64</v>
      </c>
      <c r="D11" s="158" t="s">
        <v>65</v>
      </c>
      <c r="E11" s="157" t="s">
        <v>66</v>
      </c>
      <c r="F11" s="157" t="s">
        <v>67</v>
      </c>
      <c r="G11" s="157" t="s">
        <v>68</v>
      </c>
      <c r="H11" s="157" t="s">
        <v>25</v>
      </c>
      <c r="I11" s="157" t="s">
        <v>53</v>
      </c>
      <c r="J11" s="159" t="s">
        <v>54</v>
      </c>
      <c r="K11" s="83" t="s">
        <v>55</v>
      </c>
      <c r="L11" s="82"/>
      <c r="M11" s="83" t="s">
        <v>56</v>
      </c>
      <c r="N11" s="82"/>
      <c r="O11" s="81" t="s">
        <v>3</v>
      </c>
      <c r="P11" s="79" t="s">
        <v>69</v>
      </c>
      <c r="Q11" s="59" t="s">
        <v>66</v>
      </c>
      <c r="R11" s="59" t="s">
        <v>66</v>
      </c>
      <c r="S11" s="60" t="s">
        <v>66</v>
      </c>
      <c r="T11" s="63" t="s">
        <v>70</v>
      </c>
      <c r="U11" s="63" t="s">
        <v>71</v>
      </c>
      <c r="V11" s="63" t="s">
        <v>72</v>
      </c>
      <c r="W11" s="64" t="s">
        <v>58</v>
      </c>
      <c r="X11" s="64" t="s">
        <v>73</v>
      </c>
      <c r="Y11" s="64" t="s">
        <v>74</v>
      </c>
      <c r="Z11" s="86" t="s">
        <v>75</v>
      </c>
      <c r="AA11" s="86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156" t="s">
        <v>77</v>
      </c>
      <c r="B12" s="157" t="s">
        <v>78</v>
      </c>
      <c r="C12" s="160"/>
      <c r="D12" s="158" t="s">
        <v>79</v>
      </c>
      <c r="E12" s="157" t="s">
        <v>80</v>
      </c>
      <c r="F12" s="157" t="s">
        <v>81</v>
      </c>
      <c r="G12" s="157" t="s">
        <v>82</v>
      </c>
      <c r="H12" s="157" t="s">
        <v>83</v>
      </c>
      <c r="I12" s="157" t="s">
        <v>57</v>
      </c>
      <c r="J12" s="159"/>
      <c r="K12" s="85" t="s">
        <v>68</v>
      </c>
      <c r="L12" s="84" t="s">
        <v>54</v>
      </c>
      <c r="M12" s="85" t="s">
        <v>68</v>
      </c>
      <c r="N12" s="84" t="s">
        <v>54</v>
      </c>
      <c r="O12" s="84" t="s">
        <v>84</v>
      </c>
      <c r="P12" s="80"/>
      <c r="Q12" s="61" t="s">
        <v>85</v>
      </c>
      <c r="R12" s="61" t="s">
        <v>86</v>
      </c>
      <c r="S12" s="62" t="s">
        <v>87</v>
      </c>
      <c r="T12" s="63" t="s">
        <v>88</v>
      </c>
      <c r="U12" s="63" t="s">
        <v>89</v>
      </c>
      <c r="V12" s="63" t="s">
        <v>90</v>
      </c>
      <c r="W12" s="64"/>
      <c r="X12" s="1"/>
      <c r="Y12" s="1"/>
      <c r="Z12" s="86" t="s">
        <v>91</v>
      </c>
      <c r="AA12" s="86" t="s">
        <v>77</v>
      </c>
      <c r="AB12" s="1" t="s">
        <v>95</v>
      </c>
      <c r="AC12" s="1"/>
      <c r="AD12" s="1"/>
      <c r="AE12" s="1"/>
      <c r="AF12" s="1"/>
      <c r="AG12" s="1"/>
      <c r="AH12" s="1"/>
    </row>
    <row r="13" spans="1:34" ht="13.5" thickTop="1">
      <c r="A13" s="161"/>
      <c r="B13" s="162"/>
      <c r="C13" s="163"/>
      <c r="D13" s="164"/>
      <c r="E13" s="165"/>
      <c r="F13" s="166"/>
      <c r="G13" s="167"/>
      <c r="H13" s="167"/>
      <c r="I13" s="167"/>
      <c r="J13" s="168"/>
    </row>
    <row r="14" spans="1:34">
      <c r="A14" s="161"/>
      <c r="B14" s="169" t="s">
        <v>109</v>
      </c>
      <c r="C14" s="163"/>
      <c r="D14" s="164"/>
      <c r="E14" s="165"/>
      <c r="F14" s="166"/>
      <c r="G14" s="167"/>
      <c r="H14" s="167"/>
      <c r="I14" s="167"/>
      <c r="J14" s="168"/>
    </row>
    <row r="15" spans="1:34">
      <c r="A15" s="161"/>
      <c r="B15" s="169"/>
      <c r="C15" s="163"/>
      <c r="D15" s="164"/>
      <c r="E15" s="165"/>
      <c r="F15" s="166"/>
      <c r="G15" s="167"/>
      <c r="H15" s="167"/>
      <c r="I15" s="167"/>
      <c r="J15" s="168"/>
    </row>
    <row r="16" spans="1:34">
      <c r="A16" s="161"/>
      <c r="B16" s="163" t="s">
        <v>110</v>
      </c>
      <c r="C16" s="163"/>
      <c r="D16" s="164"/>
      <c r="E16" s="165"/>
      <c r="F16" s="166"/>
      <c r="G16" s="167"/>
      <c r="H16" s="167"/>
      <c r="I16" s="167"/>
      <c r="J16" s="168"/>
    </row>
    <row r="17" spans="1:28">
      <c r="A17" s="161">
        <v>1</v>
      </c>
      <c r="B17" s="162" t="s">
        <v>111</v>
      </c>
      <c r="C17" s="163" t="s">
        <v>112</v>
      </c>
      <c r="D17" s="164" t="s">
        <v>113</v>
      </c>
      <c r="E17" s="165">
        <v>1614.07</v>
      </c>
      <c r="F17" s="166" t="s">
        <v>114</v>
      </c>
      <c r="G17" s="167"/>
      <c r="H17" s="167"/>
      <c r="I17" s="167"/>
      <c r="J17" s="168"/>
      <c r="K17" s="73">
        <v>5.0000000000000002E-5</v>
      </c>
      <c r="L17" s="73">
        <f>E17*K17</f>
        <v>8.0703499999999997E-2</v>
      </c>
      <c r="O17" s="70">
        <v>20</v>
      </c>
      <c r="P17" s="70" t="s">
        <v>115</v>
      </c>
      <c r="V17" s="74" t="s">
        <v>116</v>
      </c>
      <c r="W17" s="75">
        <v>56.491999999999997</v>
      </c>
      <c r="Z17" s="70" t="s">
        <v>117</v>
      </c>
      <c r="AB17" s="70">
        <v>7</v>
      </c>
    </row>
    <row r="18" spans="1:28">
      <c r="A18" s="161">
        <v>2</v>
      </c>
      <c r="B18" s="162" t="s">
        <v>118</v>
      </c>
      <c r="C18" s="163" t="s">
        <v>119</v>
      </c>
      <c r="D18" s="164" t="s">
        <v>120</v>
      </c>
      <c r="E18" s="165">
        <v>1662.492</v>
      </c>
      <c r="F18" s="166" t="s">
        <v>114</v>
      </c>
      <c r="G18" s="167"/>
      <c r="H18" s="167"/>
      <c r="I18" s="167"/>
      <c r="J18" s="168"/>
      <c r="K18" s="73">
        <v>1E-3</v>
      </c>
      <c r="L18" s="73">
        <f>E18*K18</f>
        <v>1.6624920000000001</v>
      </c>
      <c r="O18" s="70">
        <v>20</v>
      </c>
      <c r="P18" s="70" t="s">
        <v>115</v>
      </c>
      <c r="V18" s="74" t="s">
        <v>38</v>
      </c>
      <c r="Z18" s="70" t="s">
        <v>121</v>
      </c>
      <c r="AA18" s="70" t="s">
        <v>115</v>
      </c>
      <c r="AB18" s="70">
        <v>8</v>
      </c>
    </row>
    <row r="19" spans="1:28">
      <c r="A19" s="161">
        <v>3</v>
      </c>
      <c r="B19" s="162" t="s">
        <v>111</v>
      </c>
      <c r="C19" s="163" t="s">
        <v>122</v>
      </c>
      <c r="D19" s="164" t="s">
        <v>123</v>
      </c>
      <c r="E19" s="165"/>
      <c r="F19" s="166" t="s">
        <v>84</v>
      </c>
      <c r="G19" s="167"/>
      <c r="H19" s="167"/>
      <c r="I19" s="167"/>
      <c r="J19" s="168"/>
      <c r="O19" s="70">
        <v>20</v>
      </c>
      <c r="P19" s="70" t="s">
        <v>115</v>
      </c>
      <c r="V19" s="74" t="s">
        <v>116</v>
      </c>
      <c r="Z19" s="70" t="s">
        <v>117</v>
      </c>
      <c r="AB19" s="70">
        <v>1</v>
      </c>
    </row>
    <row r="20" spans="1:28">
      <c r="A20" s="161"/>
      <c r="B20" s="162"/>
      <c r="C20" s="163"/>
      <c r="D20" s="170" t="s">
        <v>124</v>
      </c>
      <c r="E20" s="171">
        <f>J20</f>
        <v>0</v>
      </c>
      <c r="F20" s="166"/>
      <c r="G20" s="167"/>
      <c r="H20" s="171"/>
      <c r="I20" s="171"/>
      <c r="J20" s="172"/>
      <c r="L20" s="98">
        <f>SUM(L14:L19)</f>
        <v>1.7431955000000001</v>
      </c>
      <c r="N20" s="99">
        <f>SUM(N14:N19)</f>
        <v>0</v>
      </c>
      <c r="W20" s="75">
        <f>SUM(W14:W19)</f>
        <v>56.491999999999997</v>
      </c>
    </row>
    <row r="21" spans="1:28">
      <c r="A21" s="161"/>
      <c r="B21" s="162"/>
      <c r="C21" s="163"/>
      <c r="D21" s="164"/>
      <c r="E21" s="165"/>
      <c r="F21" s="166"/>
      <c r="G21" s="167"/>
      <c r="H21" s="167"/>
      <c r="I21" s="167"/>
      <c r="J21" s="168"/>
    </row>
    <row r="22" spans="1:28">
      <c r="A22" s="161"/>
      <c r="B22" s="163" t="s">
        <v>125</v>
      </c>
      <c r="C22" s="163"/>
      <c r="D22" s="164"/>
      <c r="E22" s="165"/>
      <c r="F22" s="166"/>
      <c r="G22" s="167"/>
      <c r="H22" s="167"/>
      <c r="I22" s="167"/>
      <c r="J22" s="168"/>
    </row>
    <row r="23" spans="1:28">
      <c r="A23" s="161">
        <v>4</v>
      </c>
      <c r="B23" s="162" t="s">
        <v>126</v>
      </c>
      <c r="C23" s="163" t="s">
        <v>127</v>
      </c>
      <c r="D23" s="164" t="s">
        <v>128</v>
      </c>
      <c r="E23" s="165">
        <v>53.2</v>
      </c>
      <c r="F23" s="166" t="s">
        <v>129</v>
      </c>
      <c r="G23" s="167"/>
      <c r="H23" s="167"/>
      <c r="I23" s="167"/>
      <c r="J23" s="168"/>
      <c r="K23" s="73">
        <v>3.8999999999999999E-4</v>
      </c>
      <c r="L23" s="73">
        <f>E23*K23</f>
        <v>2.0747999999999999E-2</v>
      </c>
      <c r="O23" s="70">
        <v>20</v>
      </c>
      <c r="P23" s="70" t="s">
        <v>115</v>
      </c>
      <c r="V23" s="74" t="s">
        <v>116</v>
      </c>
      <c r="W23" s="75">
        <v>9.8949999999999996</v>
      </c>
      <c r="Z23" s="70" t="s">
        <v>130</v>
      </c>
      <c r="AB23" s="70">
        <v>7</v>
      </c>
    </row>
    <row r="24" spans="1:28">
      <c r="A24" s="161"/>
      <c r="B24" s="162"/>
      <c r="C24" s="163"/>
      <c r="D24" s="170" t="s">
        <v>131</v>
      </c>
      <c r="E24" s="171">
        <f>J24</f>
        <v>0</v>
      </c>
      <c r="F24" s="166"/>
      <c r="G24" s="167"/>
      <c r="H24" s="171"/>
      <c r="I24" s="171"/>
      <c r="J24" s="172"/>
      <c r="L24" s="98">
        <f>SUM(L22:L23)</f>
        <v>2.0747999999999999E-2</v>
      </c>
      <c r="N24" s="99">
        <f>SUM(N22:N23)</f>
        <v>0</v>
      </c>
      <c r="W24" s="75">
        <f>SUM(W22:W23)</f>
        <v>9.8949999999999996</v>
      </c>
    </row>
    <row r="25" spans="1:28">
      <c r="A25" s="161"/>
      <c r="B25" s="162"/>
      <c r="C25" s="163"/>
      <c r="D25" s="164"/>
      <c r="E25" s="165"/>
      <c r="F25" s="166"/>
      <c r="G25" s="167"/>
      <c r="H25" s="167"/>
      <c r="I25" s="167"/>
      <c r="J25" s="168"/>
    </row>
    <row r="26" spans="1:28">
      <c r="A26" s="161"/>
      <c r="B26" s="162"/>
      <c r="C26" s="163"/>
      <c r="D26" s="173" t="s">
        <v>132</v>
      </c>
      <c r="E26" s="171">
        <f>J26</f>
        <v>0</v>
      </c>
      <c r="F26" s="166"/>
      <c r="G26" s="167"/>
      <c r="H26" s="171"/>
      <c r="I26" s="171"/>
      <c r="J26" s="172"/>
      <c r="L26" s="98">
        <f>+L20+L24</f>
        <v>1.7639435000000001</v>
      </c>
      <c r="N26" s="99">
        <f>+N20+N24</f>
        <v>0</v>
      </c>
      <c r="W26" s="75">
        <f>+W20+W24</f>
        <v>66.387</v>
      </c>
    </row>
    <row r="27" spans="1:28">
      <c r="A27" s="161"/>
      <c r="B27" s="162"/>
      <c r="C27" s="163"/>
      <c r="D27" s="164"/>
      <c r="E27" s="165"/>
      <c r="F27" s="166"/>
      <c r="G27" s="167"/>
      <c r="H27" s="167"/>
      <c r="I27" s="167"/>
      <c r="J27" s="168"/>
    </row>
    <row r="28" spans="1:28">
      <c r="A28" s="161"/>
      <c r="B28" s="162"/>
      <c r="C28" s="163"/>
      <c r="D28" s="174" t="s">
        <v>135</v>
      </c>
      <c r="E28" s="171">
        <f>J28</f>
        <v>0</v>
      </c>
      <c r="F28" s="166"/>
      <c r="G28" s="167"/>
      <c r="H28" s="171"/>
      <c r="I28" s="171"/>
      <c r="J28" s="172"/>
      <c r="L28" s="98">
        <f>+L26</f>
        <v>1.7639435000000001</v>
      </c>
      <c r="N28" s="99">
        <f>+N26</f>
        <v>0</v>
      </c>
      <c r="W28" s="75">
        <f>+W26</f>
        <v>66.387</v>
      </c>
    </row>
    <row r="29" spans="1:28">
      <c r="A29" s="161"/>
      <c r="B29" s="162"/>
      <c r="C29" s="163"/>
      <c r="D29" s="164"/>
      <c r="E29" s="165"/>
      <c r="F29" s="166"/>
      <c r="G29" s="167"/>
      <c r="H29" s="167"/>
      <c r="I29" s="167"/>
      <c r="J29" s="168"/>
    </row>
    <row r="30" spans="1:28">
      <c r="A30" s="161"/>
      <c r="B30" s="162"/>
      <c r="C30" s="163"/>
      <c r="D30" s="164"/>
      <c r="E30" s="165"/>
      <c r="F30" s="166"/>
      <c r="G30" s="167"/>
      <c r="H30" s="167"/>
      <c r="I30" s="167"/>
      <c r="J30" s="168"/>
    </row>
    <row r="31" spans="1:28">
      <c r="A31" s="161"/>
      <c r="B31" s="162"/>
      <c r="C31" s="163"/>
      <c r="D31" s="164"/>
      <c r="E31" s="165"/>
      <c r="F31" s="166"/>
      <c r="G31" s="167"/>
      <c r="H31" s="167"/>
      <c r="I31" s="167"/>
      <c r="J31" s="168"/>
    </row>
    <row r="32" spans="1:28" ht="13.5" thickBot="1">
      <c r="A32" s="175"/>
      <c r="B32" s="176"/>
      <c r="C32" s="177"/>
      <c r="D32" s="178"/>
      <c r="E32" s="179"/>
      <c r="F32" s="180"/>
      <c r="G32" s="181"/>
      <c r="H32" s="181"/>
      <c r="I32" s="181"/>
      <c r="J32" s="182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Angelika Matlohova</cp:lastModifiedBy>
  <cp:lastPrinted>2017-11-22T10:31:35Z</cp:lastPrinted>
  <dcterms:created xsi:type="dcterms:W3CDTF">1999-04-06T07:39:42Z</dcterms:created>
  <dcterms:modified xsi:type="dcterms:W3CDTF">2018-05-17T07:04:54Z</dcterms:modified>
</cp:coreProperties>
</file>